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AdministracionFinancieraMercado/"/>
    </mc:Choice>
  </mc:AlternateContent>
  <xr:revisionPtr revIDLastSave="20" documentId="8_{D75425AA-03AF-49B3-839A-87340AD2BC76}" xr6:coauthVersionLast="45" xr6:coauthVersionMax="45" xr10:uidLastSave="{9D5073D1-5BE6-4C80-9778-8E0E4DB7E6AB}"/>
  <bookViews>
    <workbookView xWindow="1425" yWindow="1425" windowWidth="19185" windowHeight="10215" xr2:uid="{4777DCE6-60AA-4F9B-AFCB-65F0561FDD7D}"/>
  </bookViews>
  <sheets>
    <sheet name="Riesgo Credito" sheetId="1" r:id="rId1"/>
    <sheet name="SDL" sheetId="2" r:id="rId2"/>
    <sheet name="STR" sheetId="3" r:id="rId3"/>
    <sheet name="Cumplimiento" sheetId="4" r:id="rId4"/>
  </sheets>
  <definedNames>
    <definedName name="_xlnm._FilterDatabase" localSheetId="1" hidden="1">SDL!$A$4:$B$16</definedName>
    <definedName name="_xlnm._FilterDatabase" localSheetId="2" hidden="1">STR!$A$6:$B$18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" l="1"/>
  <c r="C11" i="3" l="1"/>
  <c r="B11" i="3"/>
  <c r="D10" i="3"/>
  <c r="D9" i="3"/>
  <c r="D8" i="3"/>
  <c r="D7" i="3"/>
  <c r="C25" i="2"/>
  <c r="B25" i="2"/>
  <c r="C24" i="2"/>
  <c r="B24" i="2"/>
  <c r="C23" i="2"/>
  <c r="B23" i="2"/>
  <c r="C22" i="2"/>
  <c r="C26" i="2" s="1"/>
  <c r="C27" i="2" s="1"/>
  <c r="B22" i="2"/>
  <c r="B26" i="2" s="1"/>
  <c r="B27" i="2" s="1"/>
  <c r="B17" i="2"/>
  <c r="C6" i="1"/>
  <c r="C5" i="1"/>
  <c r="D11" i="3" l="1"/>
  <c r="C12" i="3" s="1"/>
  <c r="B12" i="3" l="1"/>
</calcChain>
</file>

<file path=xl/sharedStrings.xml><?xml version="1.0" encoding="utf-8"?>
<sst xmlns="http://schemas.openxmlformats.org/spreadsheetml/2006/main" count="62" uniqueCount="52">
  <si>
    <t>Forma de cobertura</t>
  </si>
  <si>
    <t>Porcentaje</t>
  </si>
  <si>
    <t>Garantías Bancarias</t>
  </si>
  <si>
    <t>Prepagos</t>
  </si>
  <si>
    <t>N° de empresas que participan</t>
  </si>
  <si>
    <t>CARGOS POR USO PUBLICADOS SDL</t>
  </si>
  <si>
    <t>PREPAGOS</t>
  </si>
  <si>
    <t>TRIMESTRE 1</t>
  </si>
  <si>
    <t>TRIMESTRE 2</t>
  </si>
  <si>
    <t>TRIMESTRE 3</t>
  </si>
  <si>
    <t>TRIMESTRE 4</t>
  </si>
  <si>
    <t>SUMA</t>
  </si>
  <si>
    <t>%</t>
  </si>
  <si>
    <t>Resolución</t>
  </si>
  <si>
    <t>Valor</t>
  </si>
  <si>
    <t>Evento que respalda</t>
  </si>
  <si>
    <t>fechaEjecucion</t>
  </si>
  <si>
    <t>Promedio Mensual Total a garantizar 2020</t>
  </si>
  <si>
    <t>GARANTÍAS BANCARIAS</t>
  </si>
  <si>
    <t xml:space="preserve">Prepagos </t>
  </si>
  <si>
    <t>Bancarias y Prepagos</t>
  </si>
  <si>
    <t>Garantías para respaldar las transacciones en el mercado nacional en 2020</t>
  </si>
  <si>
    <t>Valor total (COP)</t>
  </si>
  <si>
    <t>Trimestre I</t>
  </si>
  <si>
    <t>Trimestre II</t>
  </si>
  <si>
    <t>Trimestre III</t>
  </si>
  <si>
    <t>Trimestre IV</t>
  </si>
  <si>
    <t>Valor a garantizar</t>
  </si>
  <si>
    <t>Garantias Bancarías</t>
  </si>
  <si>
    <t>Res CREG 106/06</t>
  </si>
  <si>
    <t>Res CREG 93/07 Generadores</t>
  </si>
  <si>
    <t>Res CREG 93/07 OR's</t>
  </si>
  <si>
    <t>Res CREG 93/07 Transmisores</t>
  </si>
  <si>
    <t>Res CREG 24/13 Generadores - UNR</t>
  </si>
  <si>
    <t xml:space="preserve"> -   </t>
  </si>
  <si>
    <t>Res CREG 24/13 OR's</t>
  </si>
  <si>
    <t>Garantías de Conexión (31 Dic 2020) cifras en Millones COP</t>
  </si>
  <si>
    <t>ENFICC Incremental</t>
  </si>
  <si>
    <t>USD 81.87</t>
  </si>
  <si>
    <t>Construccion y puesta en operación</t>
  </si>
  <si>
    <t>USD 360.52</t>
  </si>
  <si>
    <t>Disponibilidad contratos</t>
  </si>
  <si>
    <t>USD 48.00</t>
  </si>
  <si>
    <t>Mejora IHF</t>
  </si>
  <si>
    <t>USD 17.52</t>
  </si>
  <si>
    <t>Res 041 de 2016 - Amparar Periodo Critico</t>
  </si>
  <si>
    <t>USD 12.90</t>
  </si>
  <si>
    <t>Tomadores del CXC- Res. 132/19</t>
  </si>
  <si>
    <t>USD 3.18</t>
  </si>
  <si>
    <t>Garantías de Cargo por Confiabilidad (31 Dic 2020) cifras en Millones USD</t>
  </si>
  <si>
    <t>Informe Anual de Operación y Mercado 2020</t>
  </si>
  <si>
    <t>Garantias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</si>
</sst>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\ 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61616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2" fontId="0" fillId="0" borderId="0" xfId="1" applyFont="1" applyFill="1" applyBorder="1" applyAlignment="1">
      <alignment horizontal="center"/>
    </xf>
    <xf numFmtId="42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Fill="1" applyBorder="1"/>
    <xf numFmtId="42" fontId="0" fillId="0" borderId="0" xfId="1" applyFont="1" applyFill="1" applyBorder="1" applyAlignment="1"/>
    <xf numFmtId="42" fontId="0" fillId="0" borderId="0" xfId="1" applyFont="1" applyFill="1" applyBorder="1"/>
    <xf numFmtId="0" fontId="2" fillId="0" borderId="1" xfId="0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/>
    <xf numFmtId="9" fontId="0" fillId="0" borderId="1" xfId="2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14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5" fillId="0" borderId="0" xfId="0" applyFont="1"/>
    <xf numFmtId="164" fontId="2" fillId="4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2" fontId="0" fillId="0" borderId="1" xfId="1" applyFont="1" applyBorder="1" applyAlignment="1">
      <alignment horizontal="center"/>
    </xf>
    <xf numFmtId="42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41" fontId="0" fillId="0" borderId="0" xfId="3" applyFont="1" applyAlignment="1">
      <alignment horizontal="center"/>
    </xf>
    <xf numFmtId="42" fontId="0" fillId="0" borderId="0" xfId="1" applyFont="1" applyAlignment="1">
      <alignment horizontal="center" vertical="center"/>
    </xf>
    <xf numFmtId="0" fontId="0" fillId="0" borderId="1" xfId="0" applyBorder="1" applyAlignment="1">
      <alignment horizontal="right"/>
    </xf>
    <xf numFmtId="41" fontId="0" fillId="0" borderId="1" xfId="3" applyFont="1" applyBorder="1" applyAlignment="1">
      <alignment horizontal="center"/>
    </xf>
    <xf numFmtId="41" fontId="0" fillId="0" borderId="1" xfId="0" applyNumberFormat="1" applyBorder="1"/>
    <xf numFmtId="0" fontId="0" fillId="0" borderId="1" xfId="0" applyBorder="1"/>
    <xf numFmtId="9" fontId="0" fillId="0" borderId="0" xfId="2" applyFont="1" applyBorder="1" applyAlignment="1">
      <alignment horizontal="center"/>
    </xf>
    <xf numFmtId="41" fontId="0" fillId="0" borderId="0" xfId="0" applyNumberFormat="1" applyBorder="1"/>
    <xf numFmtId="0" fontId="0" fillId="0" borderId="7" xfId="0" applyBorder="1" applyAlignment="1">
      <alignment horizontal="justify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4">
    <cellStyle name="Millares [0]" xfId="3" builtinId="6"/>
    <cellStyle name="Moneda [0]" xfId="1" builtinId="7"/>
    <cellStyle name="Normal" xfId="0" builtinId="0"/>
    <cellStyle name="Porcentaje" xfId="2" builtinId="5"/>
  </cellStyles>
  <dxfs count="4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Empresa por tipo de instrumento de cobertura</a:t>
            </a:r>
            <a:r>
              <a:rPr lang="es-CO" baseline="0">
                <a:solidFill>
                  <a:schemeClr val="tx1"/>
                </a:solidFill>
              </a:rPr>
              <a:t> </a:t>
            </a:r>
            <a:r>
              <a:rPr lang="es-CO">
                <a:solidFill>
                  <a:schemeClr val="tx1"/>
                </a:solidFill>
              </a:rPr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98-4A09-B448-1AC9672077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98-4A09-B448-1AC9672077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98-4A09-B448-1AC9672077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Bancarias</c:v>
              </c:pt>
              <c:pt idx="1">
                <c:v>Prepagos </c:v>
              </c:pt>
              <c:pt idx="2">
                <c:v>Bancarias y Prepagos</c:v>
              </c:pt>
            </c:strLit>
          </c:cat>
          <c:val>
            <c:numRef>
              <c:f>'Riesgo Credito'!$D$5:$D$7</c:f>
              <c:numCache>
                <c:formatCode>General</c:formatCode>
                <c:ptCount val="3"/>
                <c:pt idx="0">
                  <c:v>12</c:v>
                </c:pt>
                <c:pt idx="1">
                  <c:v>89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98-4A09-B448-1AC9672077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>
                <a:solidFill>
                  <a:schemeClr val="tx1"/>
                </a:solidFill>
              </a:rPr>
              <a:t>Valores garantizados transacciones</a:t>
            </a:r>
            <a:r>
              <a:rPr lang="es-CO" sz="1400" baseline="0">
                <a:solidFill>
                  <a:schemeClr val="tx1"/>
                </a:solidFill>
              </a:rPr>
              <a:t> del mercado (COP)</a:t>
            </a:r>
            <a:endParaRPr lang="es-CO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463333333333333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'Riesgo Credito'!$A$5:$A$6</c:f>
              <c:strCache>
                <c:ptCount val="2"/>
                <c:pt idx="0">
                  <c:v>Garantías Bancarias</c:v>
                </c:pt>
                <c:pt idx="1">
                  <c:v>Prepagos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50-40E9-8619-E8B653A5AC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50-40E9-8619-E8B653A5AC38}"/>
              </c:ext>
            </c:extLst>
          </c:dPt>
          <c:dLbls>
            <c:dLbl>
              <c:idx val="0"/>
              <c:layout>
                <c:manualLayout>
                  <c:x val="0.10502624528434414"/>
                  <c:y val="-9.66641451062427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93333974868023"/>
                      <c:h val="0.146604028075537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E50-40E9-8619-E8B653A5AC38}"/>
                </c:ext>
              </c:extLst>
            </c:dLbl>
            <c:dLbl>
              <c:idx val="1"/>
              <c:layout>
                <c:manualLayout>
                  <c:x val="-2.7279544229699775E-3"/>
                  <c:y val="3.90315187838214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11345369125528"/>
                      <c:h val="0.15004005998355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E50-40E9-8619-E8B653A5AC3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'Riesgo Credito'!$A$5:$A$6</c:f>
              <c:strCache>
                <c:ptCount val="2"/>
                <c:pt idx="0">
                  <c:v>Garantías Bancarias</c:v>
                </c:pt>
                <c:pt idx="1">
                  <c:v>Prepagos </c:v>
                </c:pt>
              </c:strCache>
            </c:strRef>
          </c:cat>
          <c:val>
            <c:numRef>
              <c:f>'Riesgo Credito'!$B$5:$B$6</c:f>
              <c:numCache>
                <c:formatCode>_("$"* #,##0_);_("$"* \(#,##0\);_("$"* "-"_);_(@_)</c:formatCode>
                <c:ptCount val="2"/>
                <c:pt idx="0">
                  <c:v>6629433261228.5293</c:v>
                </c:pt>
                <c:pt idx="1">
                  <c:v>865136052815.45996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0-40E9-8619-E8B653A5AC3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Cubrimiento</a:t>
            </a:r>
            <a:r>
              <a:rPr lang="es-CO" baseline="0"/>
              <a:t> de garantías para los cargos por uso del SDL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SDL!$A$26</c:f>
              <c:strCache>
                <c:ptCount val="1"/>
                <c:pt idx="0">
                  <c:v>SUMA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E5-4C73-9A3A-F33773D15C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E5-4C73-9A3A-F33773D15C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SDL!$B$21:$C$21</c:f>
              <c:strCache>
                <c:ptCount val="2"/>
                <c:pt idx="0">
                  <c:v>GARANTÍAS BANCARIAS</c:v>
                </c:pt>
                <c:pt idx="1">
                  <c:v>PREPAGOS</c:v>
                </c:pt>
              </c:strCache>
            </c:strRef>
          </c:cat>
          <c:val>
            <c:numRef>
              <c:f>SDL!$B$26:$C$26</c:f>
              <c:numCache>
                <c:formatCode>\ "$"\ #,##0</c:formatCode>
                <c:ptCount val="2"/>
                <c:pt idx="0">
                  <c:v>576967040377.93384</c:v>
                </c:pt>
                <c:pt idx="1">
                  <c:v>141920732338.9696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8-4927-9BFE-CE6634A6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Cubrimiento</a:t>
            </a:r>
            <a:r>
              <a:rPr lang="es-CO" baseline="0"/>
              <a:t> de garantías para los cargos por uso del STR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STR!$B$6:$C$6</c:f>
              <c:strCache>
                <c:ptCount val="2"/>
                <c:pt idx="0">
                  <c:v>Garantias Bancarías</c:v>
                </c:pt>
                <c:pt idx="1">
                  <c:v>Prepagos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78-499A-B19F-BD29288AED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78-499A-B19F-BD29288AED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SDL!$B$21:$C$21</c:f>
              <c:strCache>
                <c:ptCount val="2"/>
                <c:pt idx="0">
                  <c:v>GARANTÍAS BANCARIAS</c:v>
                </c:pt>
                <c:pt idx="1">
                  <c:v>PREPAGOS</c:v>
                </c:pt>
              </c:strCache>
            </c:strRef>
          </c:cat>
          <c:val>
            <c:numRef>
              <c:f>STR!$B$11:$C$11</c:f>
              <c:numCache>
                <c:formatCode>\ "$"\ #,##0</c:formatCode>
                <c:ptCount val="2"/>
                <c:pt idx="0">
                  <c:v>363034711137.66669</c:v>
                </c:pt>
                <c:pt idx="1">
                  <c:v>40580427285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78-499A-B19F-BD29288AE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7</xdr:row>
      <xdr:rowOff>177800</xdr:rowOff>
    </xdr:from>
    <xdr:to>
      <xdr:col>4</xdr:col>
      <xdr:colOff>753110</xdr:colOff>
      <xdr:row>22</xdr:row>
      <xdr:rowOff>2223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8C5145-F366-49DD-A4A6-60599C813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7</xdr:col>
      <xdr:colOff>25083</xdr:colOff>
      <xdr:row>21</xdr:row>
      <xdr:rowOff>138113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F1B7B6B-6B3F-4A1C-BF2C-76441F583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51DA1FA1-11F9-466B-821D-BFA7ADC67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8" name="Picture 1" descr="logo_xm.png">
          <a:extLst>
            <a:ext uri="{FF2B5EF4-FFF2-40B4-BE49-F238E27FC236}">
              <a16:creationId xmlns:a16="http://schemas.microsoft.com/office/drawing/2014/main" id="{5A61F40F-0432-445E-826F-DA93BE692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9" name="Picture 1" descr="logo_xm.png">
          <a:extLst>
            <a:ext uri="{FF2B5EF4-FFF2-40B4-BE49-F238E27FC236}">
              <a16:creationId xmlns:a16="http://schemas.microsoft.com/office/drawing/2014/main" id="{0D814A83-29E9-4D65-B143-92A6551C8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10" name="Picture 1" descr="logo_xm.png">
          <a:extLst>
            <a:ext uri="{FF2B5EF4-FFF2-40B4-BE49-F238E27FC236}">
              <a16:creationId xmlns:a16="http://schemas.microsoft.com/office/drawing/2014/main" id="{50558FBB-19B1-417A-9670-88C8B0DB0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17</xdr:row>
      <xdr:rowOff>99060</xdr:rowOff>
    </xdr:from>
    <xdr:to>
      <xdr:col>10</xdr:col>
      <xdr:colOff>342900</xdr:colOff>
      <xdr:row>31</xdr:row>
      <xdr:rowOff>106680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0995520-5649-48EB-B842-318EDF946F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714D6C57-D342-4B93-ABBC-F83B87F7D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16544798-A84B-4867-8B7F-D9E34F39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7" name="Picture 1" descr="logo_xm.png">
          <a:extLst>
            <a:ext uri="{FF2B5EF4-FFF2-40B4-BE49-F238E27FC236}">
              <a16:creationId xmlns:a16="http://schemas.microsoft.com/office/drawing/2014/main" id="{08D8E49A-6739-412A-9CC1-B702AD573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8" name="Picture 1" descr="logo_xm.png">
          <a:extLst>
            <a:ext uri="{FF2B5EF4-FFF2-40B4-BE49-F238E27FC236}">
              <a16:creationId xmlns:a16="http://schemas.microsoft.com/office/drawing/2014/main" id="{F0A932CB-23A5-44DE-9315-BD65CCC38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9" name="Picture 1" descr="logo_xm.png">
          <a:extLst>
            <a:ext uri="{FF2B5EF4-FFF2-40B4-BE49-F238E27FC236}">
              <a16:creationId xmlns:a16="http://schemas.microsoft.com/office/drawing/2014/main" id="{1301EC8D-9788-42E5-A280-DDB0CAA61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853440</xdr:colOff>
      <xdr:row>12</xdr:row>
      <xdr:rowOff>114300</xdr:rowOff>
    </xdr:from>
    <xdr:to>
      <xdr:col>3</xdr:col>
      <xdr:colOff>891540</xdr:colOff>
      <xdr:row>26</xdr:row>
      <xdr:rowOff>124460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9A98D6-C266-47FF-988D-63FB9A9B4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FFDA545E-C7C6-40BA-8397-9113E35E0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C982B9C3-F1F4-43DD-A95F-731B385E1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06169F60-DCE6-4F82-9C32-EEADE35D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49980115-B52F-4792-90FC-54347FFED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7" name="Picture 1" descr="logo_xm.png">
          <a:extLst>
            <a:ext uri="{FF2B5EF4-FFF2-40B4-BE49-F238E27FC236}">
              <a16:creationId xmlns:a16="http://schemas.microsoft.com/office/drawing/2014/main" id="{C18D77EC-15FB-4AB6-B1FB-884C9C806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4811E62-53DF-4D39-80D7-A5333A47D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A9F7672B-D935-4F44-854D-D931C8F00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DA14DFD9-A3EC-4398-B499-F13E9EE5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219FA5B5-B146-4F31-8E90-7E530864C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92A76A93-3E32-412B-ABC7-BA193063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3410-E57E-4202-A729-ADE908966FE9}">
  <dimension ref="A1:K20"/>
  <sheetViews>
    <sheetView tabSelected="1" workbookViewId="0">
      <selection activeCell="E7" sqref="E7"/>
    </sheetView>
  </sheetViews>
  <sheetFormatPr baseColWidth="10" defaultRowHeight="15" x14ac:dyDescent="0.25"/>
  <cols>
    <col min="1" max="1" width="18.42578125" bestFit="1" customWidth="1"/>
    <col min="2" max="2" width="20.42578125" bestFit="1" customWidth="1"/>
    <col min="4" max="4" width="28.42578125" bestFit="1" customWidth="1"/>
    <col min="5" max="5" width="14.85546875" bestFit="1" customWidth="1"/>
    <col min="6" max="7" width="33.140625" bestFit="1" customWidth="1"/>
    <col min="8" max="8" width="17.7109375" bestFit="1" customWidth="1"/>
  </cols>
  <sheetData>
    <row r="1" spans="1:11" x14ac:dyDescent="0.25">
      <c r="A1" s="58" t="s">
        <v>50</v>
      </c>
      <c r="B1" s="58"/>
      <c r="C1" s="58"/>
      <c r="D1" s="58"/>
      <c r="E1" s="58"/>
      <c r="F1" s="58"/>
      <c r="G1" s="58"/>
      <c r="H1" s="58"/>
    </row>
    <row r="2" spans="1:11" x14ac:dyDescent="0.25">
      <c r="A2" s="59" t="s">
        <v>51</v>
      </c>
      <c r="B2" s="59"/>
      <c r="C2" s="59"/>
      <c r="D2" s="59"/>
      <c r="E2" s="59"/>
      <c r="F2" s="59"/>
      <c r="G2" s="59"/>
      <c r="H2" s="59"/>
    </row>
    <row r="3" spans="1:11" ht="27" customHeight="1" x14ac:dyDescent="0.25">
      <c r="A3" s="56" t="s">
        <v>21</v>
      </c>
      <c r="B3" s="56"/>
      <c r="C3" s="56"/>
      <c r="D3" s="56"/>
      <c r="F3" s="13"/>
      <c r="G3" s="13"/>
      <c r="H3" s="7"/>
    </row>
    <row r="4" spans="1:11" x14ac:dyDescent="0.25">
      <c r="A4" s="5" t="s">
        <v>0</v>
      </c>
      <c r="B4" s="5" t="s">
        <v>22</v>
      </c>
      <c r="C4" s="5" t="s">
        <v>1</v>
      </c>
      <c r="D4" s="5" t="s">
        <v>4</v>
      </c>
      <c r="F4" s="15"/>
      <c r="G4" s="15"/>
      <c r="H4" s="7"/>
    </row>
    <row r="5" spans="1:11" x14ac:dyDescent="0.25">
      <c r="A5" t="s">
        <v>2</v>
      </c>
      <c r="B5" s="44">
        <v>6629433261228.5293</v>
      </c>
      <c r="C5" s="4">
        <f>B5/(B5+B6)</f>
        <v>0.88456494075059244</v>
      </c>
      <c r="D5">
        <v>12</v>
      </c>
      <c r="F5" s="7"/>
      <c r="G5" s="7"/>
      <c r="H5" s="7"/>
    </row>
    <row r="6" spans="1:11" x14ac:dyDescent="0.25">
      <c r="A6" t="s">
        <v>19</v>
      </c>
      <c r="B6" s="44">
        <v>865136052815.45996</v>
      </c>
      <c r="C6" s="4">
        <f>B6/(B6+B5)</f>
        <v>0.1154350592494076</v>
      </c>
      <c r="D6">
        <v>89</v>
      </c>
      <c r="F6" s="7"/>
      <c r="G6" s="7"/>
      <c r="H6" s="7"/>
    </row>
    <row r="7" spans="1:11" x14ac:dyDescent="0.25">
      <c r="A7" t="s">
        <v>20</v>
      </c>
      <c r="B7">
        <v>0</v>
      </c>
      <c r="C7">
        <v>0</v>
      </c>
      <c r="D7">
        <v>49</v>
      </c>
      <c r="F7" s="7"/>
      <c r="G7" s="7"/>
      <c r="H7" s="7"/>
    </row>
    <row r="8" spans="1:11" x14ac:dyDescent="0.25">
      <c r="F8" s="7"/>
      <c r="G8" s="7"/>
      <c r="H8" s="7"/>
    </row>
    <row r="9" spans="1:11" x14ac:dyDescent="0.25">
      <c r="F9" s="7"/>
      <c r="G9" s="13"/>
      <c r="H9" s="7"/>
      <c r="I9" s="7"/>
      <c r="J9" s="7"/>
      <c r="K9" s="6"/>
    </row>
    <row r="10" spans="1:11" x14ac:dyDescent="0.25">
      <c r="F10" s="11"/>
      <c r="G10" s="14"/>
      <c r="H10" s="12"/>
      <c r="I10" s="12"/>
      <c r="J10" s="12"/>
      <c r="K10" s="12"/>
    </row>
    <row r="11" spans="1:11" x14ac:dyDescent="0.25">
      <c r="F11" s="11"/>
      <c r="G11" s="8"/>
      <c r="H11" s="8"/>
      <c r="I11" s="8"/>
      <c r="J11" s="8"/>
      <c r="K11" s="6"/>
    </row>
    <row r="12" spans="1:11" x14ac:dyDescent="0.25">
      <c r="F12" s="8"/>
      <c r="G12" s="9"/>
      <c r="H12" s="9"/>
      <c r="I12" s="7"/>
      <c r="J12" s="7"/>
      <c r="K12" s="6"/>
    </row>
    <row r="13" spans="1:11" x14ac:dyDescent="0.25">
      <c r="F13" s="8"/>
      <c r="G13" s="9"/>
      <c r="H13" s="9"/>
      <c r="I13" s="7"/>
      <c r="J13" s="7"/>
      <c r="K13" s="6"/>
    </row>
    <row r="14" spans="1:11" x14ac:dyDescent="0.25">
      <c r="F14" s="8"/>
      <c r="G14" s="9"/>
      <c r="H14" s="9"/>
      <c r="I14" s="7"/>
      <c r="J14" s="7"/>
      <c r="K14" s="6"/>
    </row>
    <row r="15" spans="1:11" x14ac:dyDescent="0.25">
      <c r="F15" s="8"/>
      <c r="G15" s="9"/>
      <c r="H15" s="9"/>
      <c r="I15" s="7"/>
      <c r="J15" s="7"/>
      <c r="K15" s="6"/>
    </row>
    <row r="16" spans="1:11" x14ac:dyDescent="0.25">
      <c r="F16" s="7"/>
      <c r="G16" s="10"/>
      <c r="H16" s="10"/>
      <c r="I16" s="7"/>
      <c r="J16" s="7"/>
    </row>
    <row r="17" spans="6:10" x14ac:dyDescent="0.25">
      <c r="F17" s="7"/>
      <c r="G17" s="7"/>
      <c r="H17" s="7"/>
      <c r="I17" s="7"/>
      <c r="J17" s="7"/>
    </row>
    <row r="18" spans="6:10" x14ac:dyDescent="0.25">
      <c r="F18" s="7"/>
      <c r="G18" s="7"/>
      <c r="H18" s="7"/>
      <c r="I18" s="7"/>
      <c r="J18" s="7"/>
    </row>
    <row r="19" spans="6:10" x14ac:dyDescent="0.25">
      <c r="F19" s="57"/>
      <c r="G19" s="57"/>
      <c r="H19" s="57"/>
      <c r="I19" s="7"/>
      <c r="J19" s="7"/>
    </row>
    <row r="20" spans="6:10" ht="34.5" customHeight="1" x14ac:dyDescent="0.25">
      <c r="F20" s="2"/>
      <c r="G20" s="2"/>
    </row>
  </sheetData>
  <mergeCells count="4">
    <mergeCell ref="A3:D3"/>
    <mergeCell ref="F19:H19"/>
    <mergeCell ref="A1:H1"/>
    <mergeCell ref="A2:H2"/>
  </mergeCells>
  <conditionalFormatting sqref="A1:A2">
    <cfRule type="cellIs" dxfId="3" priority="1" operator="equal">
      <formula>""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85319-C4BC-4B45-A92F-6E26988DBA30}">
  <dimension ref="A1:M37"/>
  <sheetViews>
    <sheetView workbookViewId="0">
      <selection activeCell="B34" sqref="B34"/>
    </sheetView>
  </sheetViews>
  <sheetFormatPr baseColWidth="10" defaultRowHeight="15" x14ac:dyDescent="0.25"/>
  <cols>
    <col min="1" max="1" width="14.5703125" bestFit="1" customWidth="1"/>
    <col min="2" max="2" width="16.7109375" bestFit="1" customWidth="1"/>
    <col min="3" max="3" width="16.140625" bestFit="1" customWidth="1"/>
    <col min="4" max="4" width="15.42578125" bestFit="1" customWidth="1"/>
    <col min="6" max="6" width="12" bestFit="1" customWidth="1"/>
  </cols>
  <sheetData>
    <row r="1" spans="1:13" x14ac:dyDescent="0.25">
      <c r="A1" s="58" t="s">
        <v>50</v>
      </c>
      <c r="B1" s="58"/>
      <c r="C1" s="58"/>
      <c r="D1" s="58"/>
      <c r="E1" s="58"/>
      <c r="F1" s="58"/>
      <c r="G1" s="58"/>
      <c r="H1" s="58"/>
    </row>
    <row r="2" spans="1:13" x14ac:dyDescent="0.25">
      <c r="A2" s="59" t="s">
        <v>51</v>
      </c>
      <c r="B2" s="59"/>
      <c r="C2" s="59"/>
      <c r="D2" s="59"/>
      <c r="E2" s="59"/>
      <c r="F2" s="59"/>
      <c r="G2" s="59"/>
      <c r="H2" s="59"/>
    </row>
    <row r="3" spans="1:13" x14ac:dyDescent="0.25">
      <c r="A3" s="60" t="s">
        <v>5</v>
      </c>
      <c r="B3" s="60"/>
    </row>
    <row r="4" spans="1:13" x14ac:dyDescent="0.25">
      <c r="A4" s="16" t="s">
        <v>16</v>
      </c>
      <c r="B4" s="16" t="s">
        <v>14</v>
      </c>
      <c r="F4" s="33"/>
      <c r="H4" s="32"/>
      <c r="I4" s="32"/>
      <c r="J4" s="32"/>
      <c r="K4" s="32"/>
      <c r="L4" s="32"/>
      <c r="M4" s="32"/>
    </row>
    <row r="5" spans="1:13" x14ac:dyDescent="0.25">
      <c r="A5" s="35">
        <v>43840.404586377314</v>
      </c>
      <c r="B5" s="23">
        <v>57104598870.651398</v>
      </c>
      <c r="C5" s="20"/>
      <c r="D5" s="21"/>
      <c r="F5" s="33"/>
      <c r="H5" s="32"/>
      <c r="I5" s="32"/>
      <c r="J5" s="32"/>
      <c r="K5" s="32"/>
      <c r="L5" s="32"/>
      <c r="M5" s="32"/>
    </row>
    <row r="6" spans="1:13" x14ac:dyDescent="0.25">
      <c r="A6" s="34">
        <v>43868.665448032407</v>
      </c>
      <c r="B6" s="18">
        <v>55912468974.285698</v>
      </c>
      <c r="F6" s="33"/>
      <c r="H6" s="32"/>
      <c r="I6" s="32"/>
      <c r="J6" s="32"/>
      <c r="K6" s="32"/>
      <c r="L6" s="32"/>
      <c r="M6" s="32"/>
    </row>
    <row r="7" spans="1:13" x14ac:dyDescent="0.25">
      <c r="A7" s="34">
        <v>43899.658495868054</v>
      </c>
      <c r="B7" s="18">
        <v>59472685686.6007</v>
      </c>
      <c r="F7" s="33"/>
      <c r="H7" s="32"/>
      <c r="I7" s="32"/>
      <c r="J7" s="32"/>
      <c r="K7" s="32"/>
      <c r="L7" s="32"/>
      <c r="M7" s="32"/>
    </row>
    <row r="8" spans="1:13" x14ac:dyDescent="0.25">
      <c r="A8" s="35">
        <v>43928.646726041668</v>
      </c>
      <c r="B8" s="23">
        <v>56784903793.800003</v>
      </c>
      <c r="F8" s="33"/>
      <c r="H8" s="32"/>
      <c r="I8" s="32"/>
      <c r="J8" s="32"/>
      <c r="K8" s="32"/>
      <c r="L8" s="32"/>
      <c r="M8" s="32"/>
    </row>
    <row r="9" spans="1:13" x14ac:dyDescent="0.25">
      <c r="A9" s="34">
        <v>43964.515649618057</v>
      </c>
      <c r="B9" s="18">
        <v>51984731247.217102</v>
      </c>
      <c r="F9" s="33"/>
      <c r="H9" s="32"/>
      <c r="I9" s="32"/>
      <c r="J9" s="32"/>
      <c r="K9" s="32"/>
      <c r="L9" s="32"/>
      <c r="M9" s="32"/>
    </row>
    <row r="10" spans="1:13" x14ac:dyDescent="0.25">
      <c r="A10" s="34">
        <v>43986</v>
      </c>
      <c r="B10" s="18">
        <v>44913347215.555199</v>
      </c>
      <c r="F10" s="33"/>
      <c r="H10" s="32"/>
      <c r="I10" s="32"/>
      <c r="J10" s="32"/>
      <c r="K10" s="32"/>
      <c r="L10" s="32"/>
      <c r="M10" s="32"/>
    </row>
    <row r="11" spans="1:13" x14ac:dyDescent="0.25">
      <c r="A11" s="34">
        <v>44021.449159293981</v>
      </c>
      <c r="B11" s="18">
        <v>50293639777.880798</v>
      </c>
      <c r="F11" s="33"/>
      <c r="H11" s="32"/>
      <c r="I11" s="32"/>
      <c r="J11" s="32"/>
      <c r="K11" s="32"/>
      <c r="L11" s="32"/>
      <c r="M11" s="32"/>
    </row>
    <row r="12" spans="1:13" x14ac:dyDescent="0.25">
      <c r="A12" s="35">
        <v>44048.705261805553</v>
      </c>
      <c r="B12" s="23">
        <v>61094037361.8993</v>
      </c>
      <c r="F12" s="33"/>
      <c r="H12" s="32"/>
      <c r="I12" s="32"/>
      <c r="J12" s="32"/>
      <c r="K12" s="32"/>
      <c r="L12" s="32"/>
      <c r="M12" s="32"/>
    </row>
    <row r="13" spans="1:13" x14ac:dyDescent="0.25">
      <c r="A13" s="34">
        <v>44082.639077627318</v>
      </c>
      <c r="B13" s="18">
        <v>63243076841.748703</v>
      </c>
      <c r="F13" s="33"/>
      <c r="H13" s="32"/>
      <c r="I13" s="32"/>
      <c r="J13" s="32"/>
      <c r="K13" s="32"/>
      <c r="L13" s="32"/>
      <c r="M13" s="32"/>
    </row>
    <row r="14" spans="1:13" x14ac:dyDescent="0.25">
      <c r="A14" s="35">
        <v>44111.857934178239</v>
      </c>
      <c r="B14" s="23">
        <v>71497010963.332397</v>
      </c>
      <c r="F14" s="33"/>
      <c r="H14" s="32"/>
      <c r="I14" s="32"/>
      <c r="J14" s="32"/>
      <c r="K14" s="32"/>
      <c r="L14" s="32"/>
      <c r="M14" s="32"/>
    </row>
    <row r="15" spans="1:13" x14ac:dyDescent="0.25">
      <c r="A15" s="35">
        <v>44140.693006215275</v>
      </c>
      <c r="B15" s="23">
        <v>75937793412.334106</v>
      </c>
      <c r="F15" s="33"/>
      <c r="H15" s="32"/>
      <c r="I15" s="32"/>
      <c r="J15" s="32"/>
      <c r="K15" s="32"/>
      <c r="L15" s="32"/>
      <c r="M15" s="32"/>
    </row>
    <row r="16" spans="1:13" x14ac:dyDescent="0.25">
      <c r="A16" s="36">
        <v>44174.591295798615</v>
      </c>
      <c r="B16" s="25">
        <v>70649478571.5979</v>
      </c>
      <c r="F16" s="33"/>
      <c r="H16" s="32"/>
      <c r="I16" s="32"/>
      <c r="J16" s="32"/>
      <c r="K16" s="32"/>
      <c r="L16" s="32"/>
      <c r="M16" s="32"/>
    </row>
    <row r="17" spans="1:3" x14ac:dyDescent="0.25">
      <c r="A17" s="22"/>
      <c r="B17" s="38">
        <f>SUM(B5:B16)</f>
        <v>718887772716.90332</v>
      </c>
    </row>
    <row r="18" spans="1:3" x14ac:dyDescent="0.25">
      <c r="A18" s="17"/>
      <c r="B18" s="19"/>
    </row>
    <row r="19" spans="1:3" x14ac:dyDescent="0.25">
      <c r="A19" s="3"/>
      <c r="B19" s="26"/>
    </row>
    <row r="21" spans="1:3" x14ac:dyDescent="0.25">
      <c r="A21" s="3"/>
      <c r="B21" s="16" t="s">
        <v>18</v>
      </c>
      <c r="C21" s="16" t="s">
        <v>6</v>
      </c>
    </row>
    <row r="22" spans="1:3" x14ac:dyDescent="0.25">
      <c r="A22" s="3" t="s">
        <v>7</v>
      </c>
      <c r="B22" s="24">
        <f>SUM(B5:B7)*68%</f>
        <v>117293032401.44572</v>
      </c>
      <c r="C22" s="24">
        <f>SUM(B5:B7)*32%</f>
        <v>55196721130.092102</v>
      </c>
    </row>
    <row r="23" spans="1:3" x14ac:dyDescent="0.25">
      <c r="A23" s="3" t="s">
        <v>8</v>
      </c>
      <c r="B23" s="24">
        <f>SUM(B8:B10)*87%</f>
        <v>133704194563.2179</v>
      </c>
      <c r="C23" s="24">
        <f>SUM(B8:B10)*13%</f>
        <v>19978787693.354401</v>
      </c>
    </row>
    <row r="24" spans="1:3" x14ac:dyDescent="0.25">
      <c r="A24" s="3" t="s">
        <v>9</v>
      </c>
      <c r="B24" s="24">
        <f>SUM(B11:B13)*93%</f>
        <v>162406601202.82181</v>
      </c>
      <c r="C24" s="24">
        <f>SUM(B11:B13)*7%</f>
        <v>12224152778.707018</v>
      </c>
    </row>
    <row r="25" spans="1:3" x14ac:dyDescent="0.25">
      <c r="A25" s="3" t="s">
        <v>10</v>
      </c>
      <c r="B25" s="24">
        <f>SUM(B14:B16)*75%</f>
        <v>163563212210.4483</v>
      </c>
      <c r="C25" s="24">
        <f>SUM(B14:B16)*25%</f>
        <v>54521070736.816101</v>
      </c>
    </row>
    <row r="26" spans="1:3" x14ac:dyDescent="0.25">
      <c r="A26" s="3" t="s">
        <v>11</v>
      </c>
      <c r="B26" s="24">
        <f>SUM(B22:B25)</f>
        <v>576967040377.93384</v>
      </c>
      <c r="C26" s="24">
        <f>SUM(C22:C25)</f>
        <v>141920732338.9696</v>
      </c>
    </row>
    <row r="27" spans="1:3" x14ac:dyDescent="0.25">
      <c r="A27" s="3" t="s">
        <v>12</v>
      </c>
      <c r="B27" s="27">
        <f>B26/$B$17</f>
        <v>0.80258290970424173</v>
      </c>
      <c r="C27" s="27">
        <f>C26/$B$17</f>
        <v>0.19741709029575849</v>
      </c>
    </row>
    <row r="31" spans="1:3" x14ac:dyDescent="0.25">
      <c r="A31" s="37"/>
    </row>
    <row r="37" spans="1:1" x14ac:dyDescent="0.25">
      <c r="A37" s="37"/>
    </row>
  </sheetData>
  <autoFilter ref="A4:B16" xr:uid="{45BB4560-A704-49E9-8604-53F25F1CEDE8}">
    <sortState xmlns:xlrd2="http://schemas.microsoft.com/office/spreadsheetml/2017/richdata2" ref="A5:B16">
      <sortCondition ref="A4:A16"/>
    </sortState>
  </autoFilter>
  <mergeCells count="3">
    <mergeCell ref="A3:B3"/>
    <mergeCell ref="A1:H1"/>
    <mergeCell ref="A2:H2"/>
  </mergeCells>
  <conditionalFormatting sqref="A1:A2">
    <cfRule type="cellIs" dxfId="2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817E-8311-4D64-8F8B-AAFF304F2BF6}">
  <dimension ref="A1:H18"/>
  <sheetViews>
    <sheetView workbookViewId="0">
      <selection activeCell="D28" sqref="D28"/>
    </sheetView>
  </sheetViews>
  <sheetFormatPr baseColWidth="10" defaultRowHeight="15" x14ac:dyDescent="0.25"/>
  <cols>
    <col min="1" max="1" width="15.42578125" style="1" bestFit="1" customWidth="1"/>
    <col min="2" max="2" width="20.140625" style="1" customWidth="1"/>
    <col min="3" max="3" width="15.140625" bestFit="1" customWidth="1"/>
    <col min="4" max="4" width="16.140625" bestFit="1" customWidth="1"/>
    <col min="5" max="5" width="15.42578125" customWidth="1"/>
    <col min="10" max="10" width="12.42578125" bestFit="1" customWidth="1"/>
    <col min="11" max="11" width="15.5703125" bestFit="1" customWidth="1"/>
  </cols>
  <sheetData>
    <row r="1" spans="1:8" x14ac:dyDescent="0.25">
      <c r="A1" s="58" t="s">
        <v>50</v>
      </c>
      <c r="B1" s="58"/>
      <c r="C1" s="58"/>
      <c r="D1" s="58"/>
      <c r="E1" s="58"/>
      <c r="F1" s="58"/>
      <c r="G1" s="58"/>
      <c r="H1" s="58"/>
    </row>
    <row r="2" spans="1:8" x14ac:dyDescent="0.25">
      <c r="A2" s="59" t="s">
        <v>51</v>
      </c>
      <c r="B2" s="59"/>
      <c r="C2" s="59"/>
      <c r="D2" s="59"/>
      <c r="E2" s="59"/>
      <c r="F2" s="59"/>
      <c r="G2" s="59"/>
      <c r="H2" s="59"/>
    </row>
    <row r="3" spans="1:8" ht="45" x14ac:dyDescent="0.25">
      <c r="B3" s="39" t="s">
        <v>17</v>
      </c>
    </row>
    <row r="4" spans="1:8" x14ac:dyDescent="0.25">
      <c r="B4" s="40">
        <f>+AVERAGE(D7:D10)</f>
        <v>100903784605.66667</v>
      </c>
    </row>
    <row r="5" spans="1:8" x14ac:dyDescent="0.25">
      <c r="B5" s="41"/>
    </row>
    <row r="6" spans="1:8" x14ac:dyDescent="0.25">
      <c r="A6" s="3"/>
      <c r="B6" s="45" t="s">
        <v>28</v>
      </c>
      <c r="C6" s="45" t="s">
        <v>3</v>
      </c>
      <c r="D6" s="27" t="s">
        <v>27</v>
      </c>
      <c r="E6" s="49"/>
      <c r="H6" s="33"/>
    </row>
    <row r="7" spans="1:8" x14ac:dyDescent="0.25">
      <c r="A7" s="35" t="s">
        <v>23</v>
      </c>
      <c r="B7" s="46">
        <v>89460803649</v>
      </c>
      <c r="C7" s="46">
        <v>11854818551</v>
      </c>
      <c r="D7" s="47">
        <f>+B7+C7</f>
        <v>101315622200</v>
      </c>
      <c r="E7" s="50"/>
      <c r="H7" s="33"/>
    </row>
    <row r="8" spans="1:8" x14ac:dyDescent="0.25">
      <c r="A8" s="35" t="s">
        <v>24</v>
      </c>
      <c r="B8" s="46">
        <v>93721178063</v>
      </c>
      <c r="C8" s="46">
        <v>5085231215</v>
      </c>
      <c r="D8" s="47">
        <f>+B8+C8</f>
        <v>98806409278</v>
      </c>
      <c r="E8" s="50"/>
      <c r="H8" s="33"/>
    </row>
    <row r="9" spans="1:8" x14ac:dyDescent="0.25">
      <c r="A9" s="35" t="s">
        <v>25</v>
      </c>
      <c r="B9" s="46">
        <v>85336220544</v>
      </c>
      <c r="C9" s="46">
        <v>6190330719</v>
      </c>
      <c r="D9" s="47">
        <f>+B9+C9</f>
        <v>91526551263</v>
      </c>
      <c r="E9" s="50"/>
      <c r="H9" s="33"/>
    </row>
    <row r="10" spans="1:8" x14ac:dyDescent="0.25">
      <c r="A10" s="35" t="s">
        <v>26</v>
      </c>
      <c r="B10" s="46">
        <v>94516508881.666672</v>
      </c>
      <c r="C10" s="48">
        <v>17450046800</v>
      </c>
      <c r="D10" s="47">
        <f>+B10+C10</f>
        <v>111966555681.66667</v>
      </c>
      <c r="E10" s="50"/>
      <c r="H10" s="33"/>
    </row>
    <row r="11" spans="1:8" x14ac:dyDescent="0.25">
      <c r="A11" s="3" t="s">
        <v>11</v>
      </c>
      <c r="B11" s="24">
        <f>SUM(B7:B10)</f>
        <v>363034711137.66669</v>
      </c>
      <c r="C11" s="24">
        <f>SUM(C7:C10)</f>
        <v>40580427285</v>
      </c>
      <c r="D11" s="24">
        <f>SUM(D7:D10)</f>
        <v>403615138422.66669</v>
      </c>
      <c r="H11" s="33"/>
    </row>
    <row r="12" spans="1:8" x14ac:dyDescent="0.25">
      <c r="A12" s="3" t="s">
        <v>12</v>
      </c>
      <c r="B12" s="27">
        <f>B11/$D$11</f>
        <v>0.89945761835497839</v>
      </c>
      <c r="C12" s="27">
        <f>C11/$D$11</f>
        <v>0.10054238164502166</v>
      </c>
      <c r="D12" s="27"/>
      <c r="H12" s="33"/>
    </row>
    <row r="13" spans="1:8" x14ac:dyDescent="0.25">
      <c r="A13" s="42"/>
      <c r="B13" s="43"/>
      <c r="H13" s="33"/>
    </row>
    <row r="14" spans="1:8" x14ac:dyDescent="0.25">
      <c r="A14" s="42"/>
      <c r="H14" s="33"/>
    </row>
    <row r="15" spans="1:8" x14ac:dyDescent="0.25">
      <c r="A15" s="42"/>
      <c r="B15" s="43"/>
      <c r="H15" s="33"/>
    </row>
    <row r="16" spans="1:8" x14ac:dyDescent="0.25">
      <c r="A16" s="42"/>
      <c r="B16" s="43"/>
      <c r="H16" s="33"/>
    </row>
    <row r="17" spans="1:8" x14ac:dyDescent="0.25">
      <c r="A17" s="42"/>
      <c r="B17" s="43"/>
      <c r="H17" s="33"/>
    </row>
    <row r="18" spans="1:8" x14ac:dyDescent="0.25">
      <c r="A18" s="42"/>
      <c r="B18" s="43"/>
      <c r="H18" s="33"/>
    </row>
  </sheetData>
  <mergeCells count="2">
    <mergeCell ref="A1:H1"/>
    <mergeCell ref="A2:H2"/>
  </mergeCells>
  <conditionalFormatting sqref="A1:A2">
    <cfRule type="cellIs" dxfId="1" priority="1" operator="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4149-739D-4B7B-A117-756478F62E6A}">
  <dimension ref="A1:H10"/>
  <sheetViews>
    <sheetView workbookViewId="0">
      <selection activeCell="B18" sqref="B18"/>
    </sheetView>
  </sheetViews>
  <sheetFormatPr baseColWidth="10" defaultRowHeight="15" x14ac:dyDescent="0.25"/>
  <cols>
    <col min="1" max="1" width="34" customWidth="1"/>
    <col min="2" max="2" width="31.7109375" customWidth="1"/>
    <col min="4" max="4" width="50.140625" customWidth="1"/>
    <col min="5" max="5" width="25" customWidth="1"/>
  </cols>
  <sheetData>
    <row r="1" spans="1:8" x14ac:dyDescent="0.25">
      <c r="A1" s="58" t="s">
        <v>50</v>
      </c>
      <c r="B1" s="58"/>
      <c r="C1" s="58"/>
      <c r="D1" s="58"/>
      <c r="E1" s="58"/>
      <c r="F1" s="58"/>
      <c r="G1" s="58"/>
      <c r="H1" s="58"/>
    </row>
    <row r="2" spans="1:8" ht="15.75" thickBot="1" x14ac:dyDescent="0.3">
      <c r="A2" s="59" t="s">
        <v>51</v>
      </c>
      <c r="B2" s="59"/>
      <c r="C2" s="59"/>
      <c r="D2" s="59"/>
      <c r="E2" s="59"/>
      <c r="F2" s="59"/>
      <c r="G2" s="59"/>
      <c r="H2" s="59"/>
    </row>
    <row r="3" spans="1:8" ht="16.5" thickBot="1" x14ac:dyDescent="0.3">
      <c r="A3" s="61" t="s">
        <v>36</v>
      </c>
      <c r="B3" s="62"/>
      <c r="C3" s="1"/>
      <c r="D3" s="63" t="s">
        <v>49</v>
      </c>
      <c r="E3" s="64"/>
    </row>
    <row r="4" spans="1:8" ht="15.75" thickBot="1" x14ac:dyDescent="0.3">
      <c r="A4" s="28" t="s">
        <v>13</v>
      </c>
      <c r="B4" s="29" t="s">
        <v>14</v>
      </c>
      <c r="C4" s="1"/>
      <c r="D4" s="30" t="s">
        <v>15</v>
      </c>
      <c r="E4" s="31" t="s">
        <v>14</v>
      </c>
    </row>
    <row r="5" spans="1:8" ht="15.75" thickBot="1" x14ac:dyDescent="0.3">
      <c r="A5" s="51" t="s">
        <v>29</v>
      </c>
      <c r="B5" s="52">
        <v>22308</v>
      </c>
      <c r="C5" s="1"/>
      <c r="D5" s="54" t="s">
        <v>37</v>
      </c>
      <c r="E5" s="55" t="s">
        <v>38</v>
      </c>
    </row>
    <row r="6" spans="1:8" ht="15.75" thickBot="1" x14ac:dyDescent="0.3">
      <c r="A6" s="51" t="s">
        <v>30</v>
      </c>
      <c r="B6" s="52">
        <v>604766</v>
      </c>
      <c r="C6" s="1"/>
      <c r="D6" s="51" t="s">
        <v>39</v>
      </c>
      <c r="E6" s="53" t="s">
        <v>40</v>
      </c>
    </row>
    <row r="7" spans="1:8" ht="15.75" thickBot="1" x14ac:dyDescent="0.3">
      <c r="A7" s="51" t="s">
        <v>31</v>
      </c>
      <c r="B7" s="52">
        <v>116563</v>
      </c>
      <c r="C7" s="1"/>
      <c r="D7" s="51" t="s">
        <v>41</v>
      </c>
      <c r="E7" s="53" t="s">
        <v>42</v>
      </c>
    </row>
    <row r="8" spans="1:8" ht="15.75" thickBot="1" x14ac:dyDescent="0.3">
      <c r="A8" s="51" t="s">
        <v>32</v>
      </c>
      <c r="B8" s="52">
        <v>1013013</v>
      </c>
      <c r="C8" s="1"/>
      <c r="D8" s="51" t="s">
        <v>43</v>
      </c>
      <c r="E8" s="53" t="s">
        <v>44</v>
      </c>
    </row>
    <row r="9" spans="1:8" ht="15.75" thickBot="1" x14ac:dyDescent="0.3">
      <c r="A9" s="51" t="s">
        <v>33</v>
      </c>
      <c r="B9" s="53" t="s">
        <v>34</v>
      </c>
      <c r="C9" s="1"/>
      <c r="D9" s="51" t="s">
        <v>45</v>
      </c>
      <c r="E9" s="53" t="s">
        <v>46</v>
      </c>
    </row>
    <row r="10" spans="1:8" ht="15.75" thickBot="1" x14ac:dyDescent="0.3">
      <c r="A10" s="51" t="s">
        <v>35</v>
      </c>
      <c r="B10" s="52">
        <v>140020</v>
      </c>
      <c r="C10" s="1"/>
      <c r="D10" s="51" t="s">
        <v>47</v>
      </c>
      <c r="E10" s="53" t="s">
        <v>48</v>
      </c>
    </row>
  </sheetData>
  <mergeCells count="4">
    <mergeCell ref="A3:B3"/>
    <mergeCell ref="D3:E3"/>
    <mergeCell ref="A1:H1"/>
    <mergeCell ref="A2:H2"/>
  </mergeCells>
  <conditionalFormatting sqref="A1:A2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81E63-06B1-4D26-AF43-9A7866413D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FEA323-EBAD-45E4-9A58-D35EAEA11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4A077A-66BF-4486-9F71-4E4FD79E1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Riesgo Credito</vt:lpstr>
      <vt:lpstr>SDL</vt:lpstr>
      <vt:lpstr>STR</vt:lpstr>
      <vt:lpstr>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MARIN HENAO</dc:creator>
  <cp:lastModifiedBy>JUAN CAMILO GAVIRIA ORTIZ</cp:lastModifiedBy>
  <dcterms:created xsi:type="dcterms:W3CDTF">2020-03-02T15:45:54Z</dcterms:created>
  <dcterms:modified xsi:type="dcterms:W3CDTF">2021-02-04T03:41:47Z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